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32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<sst xmlns="http://schemas.openxmlformats.org/spreadsheetml/2006/main" count="114" uniqueCount="90">
  <si>
    <t>Расчет экономической целесообразности применения светодиодных ламп</t>
  </si>
  <si>
    <t>Сравнение затрат при использовании ламп накаливания и светодиодных ламп с одинаковой светосилой.</t>
  </si>
  <si>
    <t>Лампа накаливания мощностью 75 Вт</t>
  </si>
  <si>
    <t>Лампа 10 Вт светодиодная</t>
  </si>
  <si>
    <t>Срок эксплуатации</t>
  </si>
  <si>
    <t>1,000 часов</t>
  </si>
  <si>
    <t>50,000 часов</t>
  </si>
  <si>
    <t>Количество ламп, используемых в течении 50 000 часов</t>
  </si>
  <si>
    <t>Стоимость ламп (при 50 000 часах работы)</t>
  </si>
  <si>
    <t>125 грн (50 ламп по 2.50 грн каждая)</t>
  </si>
  <si>
    <t>520 грн</t>
  </si>
  <si>
    <t>Потребленная электроэнергия (при 50 000 часах работы)</t>
  </si>
  <si>
    <t>3750 кВт</t>
  </si>
  <si>
    <t>500 кВт</t>
  </si>
  <si>
    <t>Стоимость электричества (при 50 000 часах работы и стоимости 1 кВт 0.243 грн)</t>
  </si>
  <si>
    <t>911 грн</t>
  </si>
  <si>
    <t>121 грн</t>
  </si>
  <si>
    <t>Общая стоимость</t>
  </si>
  <si>
    <t>1036 грн</t>
  </si>
  <si>
    <t>641 грн</t>
  </si>
  <si>
    <t>ИТОГО ЭКОНОМИЯ ПРИ ЗАМЕНЕ ОДНОЙ ЛАМПЫ</t>
  </si>
  <si>
    <t>395 грн</t>
  </si>
  <si>
    <t>структивно лампы соответствуют существующим стандартам. Вам нет необходимости менять уже существующие светильники, вы можете просто поменять лампы.</t>
  </si>
  <si>
    <t xml:space="preserve"> Расчет экономической целесообразности применения светодиодных ламп</t>
  </si>
  <si>
    <t xml:space="preserve"> Таблица соответствия световой отдачи светодиодных ламп и ламп накаливания </t>
  </si>
  <si>
    <t>Светодиодная лампа</t>
  </si>
  <si>
    <t>Мощность 5 Вт</t>
  </si>
  <si>
    <t>Мощность 10 Вт</t>
  </si>
  <si>
    <t>Мощность 15 Вт</t>
  </si>
  <si>
    <t>Лампа накаливания</t>
  </si>
  <si>
    <t>Мощность 40 Вт</t>
  </si>
  <si>
    <t>Мощность 75 Вт</t>
  </si>
  <si>
    <t>Мощность 120 Вт</t>
  </si>
  <si>
    <t>Для ознакомления с современными нормами освещенности на рабочем месте и сравнительного анализа светодиодных и люминесцентных ламп предлагаем вашему вниманию статью Выбор источников света при освещении офисных помещений из нашего архива</t>
  </si>
  <si>
    <t>Общая стоимость, грн</t>
  </si>
  <si>
    <t>Стоимость 1-й лампы, грн</t>
  </si>
  <si>
    <t>Мощность, кВт</t>
  </si>
  <si>
    <t>Стоимость замены лампы, грн</t>
  </si>
  <si>
    <t xml:space="preserve">Лампа светодиодная </t>
  </si>
  <si>
    <t xml:space="preserve">Лампа накаливания </t>
  </si>
  <si>
    <t>Количество часов работы в сутки</t>
  </si>
  <si>
    <t>Стоимость ламп за весь период, грн</t>
  </si>
  <si>
    <t>Потребленная электроэнергия за весь период, кВт</t>
  </si>
  <si>
    <t>Стоимость электричества за весь период, грн</t>
  </si>
  <si>
    <t>Стоимость утилизации 1-й лампы, грн</t>
  </si>
  <si>
    <t>Количество ламп, используемых за указанный период, шт</t>
  </si>
  <si>
    <t>Мощность лампы, Вт</t>
  </si>
  <si>
    <t>Ресурс эксплуатации эксплуатации 1-й лампы, в часах</t>
  </si>
  <si>
    <t>Цена электричества грн/кВт/ч</t>
  </si>
  <si>
    <t>для предприятий</t>
  </si>
  <si>
    <t>для населения ( в домах с газ/плитами) до 150 кВт/ч</t>
  </si>
  <si>
    <t>для населения ( в домах с газ/плитами) от 150 кВт/ч до 800 кВт/ч</t>
  </si>
  <si>
    <t>для населения (в домах с э/плитами) до 250 кВт/ч</t>
  </si>
  <si>
    <t>для населения (в домах с э/плитами) от 250 кВт/ч до 800 кВт/ч</t>
  </si>
  <si>
    <t>по тарифам Харьковоблэнерго на январь 2013 г. стоимость коп/кВт/ч с НДС:</t>
  </si>
  <si>
    <t xml:space="preserve">Люминесцентная лампа  </t>
  </si>
  <si>
    <t>В 2013 году всего часов 365 х 24</t>
  </si>
  <si>
    <t>рабочее время составляет___ % от полного</t>
  </si>
  <si>
    <t>рабочее время составляет___ % от 8-ми часового ежедневно</t>
  </si>
  <si>
    <t>Дополнительные единоразовые затраты (стоимость балласта), грн</t>
  </si>
  <si>
    <t>Количество лет работы,  годы</t>
  </si>
  <si>
    <t>Дополнительные пост затраты (расход э/э на балласт-20%), грн</t>
  </si>
  <si>
    <t>Светодиодные и галогенные лампы по мощности - 1: 7</t>
  </si>
  <si>
    <t>Светодиодные лампы  мощностью от 100 Вт лучше заменить на две по 50 Вт.</t>
  </si>
  <si>
    <t>Групи споживачів</t>
  </si>
  <si>
    <t>I клас напруги </t>
  </si>
  <si>
    <t>(35 кВ і більше) роздрібні тарифи (коп/кВт*г)</t>
  </si>
  <si>
    <t>II клас напруги </t>
  </si>
  <si>
    <t>(менше 35 кВ) роздрібні тарифи (коп/кВт*г)</t>
  </si>
  <si>
    <t>1. Промислові та прирівнені до них споживачі з приєднаною потужністю 750 кВА і більше</t>
  </si>
  <si>
    <t>с НДС</t>
  </si>
  <si>
    <t>Тариф, затверджений постановою НКРЕ </t>
  </si>
  <si>
    <t>№ 343 від 17.03.11 .</t>
  </si>
  <si>
    <t>(коп. за 1кВт*год)</t>
  </si>
  <si>
    <t>ПДВ, </t>
  </si>
  <si>
    <t>Вартість 1 кВт*год електроенергії з урахуванням ПДВ, коп.</t>
  </si>
  <si>
    <t>1. Електроенергія, що відпускається:</t>
  </si>
  <si>
    <t>1.1. Населенню</t>
  </si>
  <si>
    <t>за обсяг,спожитий до 150кВт*год електроенергії на місяць (включно)</t>
  </si>
  <si>
    <t>за обсяг,спожитий понад 150кВт*до 800 год електроенергії на місяць</t>
  </si>
  <si>
    <t>за обсяг,спожитий понад 800кВт*год електроенергії на місяць</t>
  </si>
  <si>
    <t>Тарифи для всіх груп споживачів, крім населення, по класах напруги (без ПДВ): -11.09.13</t>
  </si>
  <si>
    <t>Тарифи для населення -11.09.13</t>
  </si>
  <si>
    <t>1.4. Населенню, яке проживає в житлових будинках (у тому числі в житлових будинках готельного типу та гуртожитках), обладнаних у встановленому порядку електроопалювальними установками або електроопалювальними установками та кухонними електроплитами (у тому числі в сільській місцевості):</t>
  </si>
  <si>
    <t>1.4.1. В період з 1 травня по 30 вересня (включно):</t>
  </si>
  <si>
    <t>за обсяг,спожитий до 250кВт*год електроенергії на місяць (включно)</t>
  </si>
  <si>
    <t>за обсяг,спожитий понад 250кВт*до 800 год електроенергії на місяць</t>
  </si>
  <si>
    <t>т.е. если 5-тидневка при 8-часовом раб дне, то в день:</t>
  </si>
  <si>
    <t>в т.ч. - если в день по 8 часов (365 х 8)</t>
  </si>
  <si>
    <t>в т.ч. - рабочее время (за исключением нерабочих дней) -по календарю рабочего времени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</si>
</sst>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sz val="5.75"/>
      <name val="Arial Cyr"/>
      <family val="0"/>
    </font>
    <font>
      <b/>
      <sz val="8"/>
      <name val="Arial Cyr"/>
      <family val="0"/>
    </font>
    <font>
      <b/>
      <sz val="11"/>
      <color indexed="48"/>
      <name val="Arial Cyr"/>
      <family val="0"/>
    </font>
    <font>
      <b/>
      <sz val="11"/>
      <color indexed="57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color indexed="23"/>
      <name val="Arial Cyr"/>
      <family val="0"/>
    </font>
    <font>
      <sz val="8"/>
      <color indexed="56"/>
      <name val="Verdana"/>
      <family val="2"/>
    </font>
    <font>
      <b/>
      <sz val="14"/>
      <color indexed="12"/>
      <name val="Garamond"/>
      <family val="1"/>
    </font>
    <font>
      <b/>
      <sz val="8"/>
      <color indexed="56"/>
      <name val="Verdana"/>
      <family val="2"/>
    </font>
    <font>
      <b/>
      <sz val="11"/>
      <color indexed="12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left" vertical="center" wrapText="1" inden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2" fontId="12" fillId="2" borderId="1" xfId="0" applyNumberFormat="1" applyFont="1" applyFill="1" applyBorder="1" applyAlignment="1" applyProtection="1">
      <alignment horizontal="center" vertical="center" wrapText="1"/>
      <protection/>
    </xf>
    <xf numFmtId="2" fontId="12" fillId="3" borderId="1" xfId="0" applyNumberFormat="1" applyFont="1" applyFill="1" applyBorder="1" applyAlignment="1" applyProtection="1">
      <alignment horizontal="center" vertical="center" wrapText="1"/>
      <protection/>
    </xf>
    <xf numFmtId="2" fontId="12" fillId="4" borderId="1" xfId="0" applyNumberFormat="1" applyFont="1" applyFill="1" applyBorder="1" applyAlignment="1" applyProtection="1">
      <alignment horizontal="center" vertical="center" wrapText="1"/>
      <protection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166" fontId="13" fillId="5" borderId="1" xfId="0" applyNumberFormat="1" applyFont="1" applyFill="1" applyBorder="1" applyAlignment="1" applyProtection="1">
      <alignment horizontal="center" vertical="center"/>
      <protection/>
    </xf>
    <xf numFmtId="3" fontId="14" fillId="5" borderId="1" xfId="0" applyNumberFormat="1" applyFont="1" applyFill="1" applyBorder="1" applyAlignment="1" applyProtection="1">
      <alignment horizontal="center" vertical="center"/>
      <protection/>
    </xf>
    <xf numFmtId="1" fontId="14" fillId="5" borderId="1" xfId="0" applyNumberFormat="1" applyFont="1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 wrapText="1"/>
      <protection/>
    </xf>
    <xf numFmtId="2" fontId="14" fillId="5" borderId="1" xfId="0" applyNumberFormat="1" applyFont="1" applyFill="1" applyBorder="1" applyAlignment="1" applyProtection="1">
      <alignment horizontal="center" vertical="center" wrapText="1"/>
      <protection/>
    </xf>
    <xf numFmtId="2" fontId="14" fillId="5" borderId="1" xfId="0" applyNumberFormat="1" applyFont="1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1" fontId="13" fillId="5" borderId="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wrapText="1"/>
    </xf>
    <xf numFmtId="0" fontId="15" fillId="6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vertical="top" wrapText="1"/>
    </xf>
    <xf numFmtId="0" fontId="17" fillId="6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vertical="top" wrapText="1"/>
    </xf>
    <xf numFmtId="0" fontId="15" fillId="6" borderId="1" xfId="0" applyFont="1" applyFill="1" applyBorder="1" applyAlignment="1">
      <alignment wrapText="1"/>
    </xf>
    <xf numFmtId="0" fontId="15" fillId="6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167" fontId="9" fillId="0" borderId="1" xfId="0" applyNumberFormat="1" applyFont="1" applyBorder="1" applyAlignment="1" applyProtection="1">
      <alignment horizontal="center"/>
      <protection locked="0"/>
    </xf>
    <xf numFmtId="0" fontId="15" fillId="6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/>
    </xf>
    <xf numFmtId="0" fontId="15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4" fillId="0" borderId="1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Стоимость содержания осветительных ламп, грн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Лист2!$B$19</c:f>
              <c:numCache>
                <c:ptCount val="1"/>
                <c:pt idx="0">
                  <c:v>1079.92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og"/>
            <c:dispEq val="0"/>
            <c:dispRSqr val="0"/>
          </c:trendline>
          <c:val>
            <c:numRef>
              <c:f>Лист2!$C$19</c:f>
              <c:numCache>
                <c:ptCount val="1"/>
                <c:pt idx="0">
                  <c:v>365.17696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Лист2!$D$19</c:f>
              <c:numCache>
                <c:ptCount val="1"/>
                <c:pt idx="0">
                  <c:v>336.656</c:v>
                </c:pt>
              </c:numCache>
            </c:numRef>
          </c:val>
        </c:ser>
        <c:overlap val="-60"/>
        <c:axId val="45316464"/>
        <c:axId val="5194993"/>
      </c:bar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1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Рентабельность использования светодиодных ламп в отношении ламп накаливания и эконом ламп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"/>
          <c:w val="0.93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Лист2!$B$21:$C$21</c:f>
              <c:numCache>
                <c:ptCount val="2"/>
                <c:pt idx="0">
                  <c:v>3.2077848011026093</c:v>
                </c:pt>
                <c:pt idx="1">
                  <c:v>1.0847184069198232</c:v>
                </c:pt>
              </c:numCache>
            </c:numRef>
          </c:val>
        </c:ser>
        <c:axId val="46754938"/>
        <c:axId val="18141259"/>
      </c:bar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1259"/>
        <c:crossesAt val="1"/>
        <c:auto val="1"/>
        <c:lblOffset val="100"/>
        <c:noMultiLvlLbl val="0"/>
      </c:catAx>
      <c:valAx>
        <c:axId val="1814125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467549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image" Target="../media/image6.emf" /><Relationship Id="rId7" Type="http://schemas.openxmlformats.org/officeDocument/2006/relationships/image" Target="../media/image4.emf" /><Relationship Id="rId8" Type="http://schemas.openxmlformats.org/officeDocument/2006/relationships/image" Target="../media/image5.jpeg" /><Relationship Id="rId9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4</xdr:row>
      <xdr:rowOff>47625</xdr:rowOff>
    </xdr:from>
    <xdr:to>
      <xdr:col>1</xdr:col>
      <xdr:colOff>1066800</xdr:colOff>
      <xdr:row>4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1186" t="6387" r="36244" b="60279"/>
        <a:stretch>
          <a:fillRect/>
        </a:stretch>
      </xdr:blipFill>
      <xdr:spPr>
        <a:xfrm>
          <a:off x="3267075" y="971550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</xdr:row>
      <xdr:rowOff>19050</xdr:rowOff>
    </xdr:from>
    <xdr:to>
      <xdr:col>2</xdr:col>
      <xdr:colOff>0</xdr:colOff>
      <xdr:row>1</xdr:row>
      <xdr:rowOff>209550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200025"/>
          <a:ext cx="1466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</xdr:row>
      <xdr:rowOff>28575</xdr:rowOff>
    </xdr:from>
    <xdr:to>
      <xdr:col>2</xdr:col>
      <xdr:colOff>1123950</xdr:colOff>
      <xdr:row>4</xdr:row>
      <xdr:rowOff>838200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9525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4</xdr:row>
      <xdr:rowOff>9525</xdr:rowOff>
    </xdr:from>
    <xdr:to>
      <xdr:col>10</xdr:col>
      <xdr:colOff>685800</xdr:colOff>
      <xdr:row>18</xdr:row>
      <xdr:rowOff>381000</xdr:rowOff>
    </xdr:to>
    <xdr:graphicFrame>
      <xdr:nvGraphicFramePr>
        <xdr:cNvPr id="4" name="Chart 11"/>
        <xdr:cNvGraphicFramePr/>
      </xdr:nvGraphicFramePr>
      <xdr:xfrm>
        <a:off x="7762875" y="933450"/>
        <a:ext cx="4619625" cy="616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76200</xdr:colOff>
      <xdr:row>4</xdr:row>
      <xdr:rowOff>9525</xdr:rowOff>
    </xdr:from>
    <xdr:to>
      <xdr:col>15</xdr:col>
      <xdr:colOff>628650</xdr:colOff>
      <xdr:row>19</xdr:row>
      <xdr:rowOff>0</xdr:rowOff>
    </xdr:to>
    <xdr:graphicFrame>
      <xdr:nvGraphicFramePr>
        <xdr:cNvPr id="5" name="Chart 12"/>
        <xdr:cNvGraphicFramePr/>
      </xdr:nvGraphicFramePr>
      <xdr:xfrm>
        <a:off x="12468225" y="933450"/>
        <a:ext cx="3333750" cy="617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</xdr:col>
      <xdr:colOff>9525</xdr:colOff>
      <xdr:row>2</xdr:row>
      <xdr:rowOff>47625</xdr:rowOff>
    </xdr:from>
    <xdr:to>
      <xdr:col>2</xdr:col>
      <xdr:colOff>0</xdr:colOff>
      <xdr:row>2</xdr:row>
      <xdr:rowOff>219075</xdr:rowOff>
    </xdr:to>
    <xdr:pic>
      <xdr:nvPicPr>
        <xdr:cNvPr id="6" name="ScrollBar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33700" y="466725"/>
          <a:ext cx="1466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3</xdr:row>
      <xdr:rowOff>47625</xdr:rowOff>
    </xdr:from>
    <xdr:to>
      <xdr:col>2</xdr:col>
      <xdr:colOff>0</xdr:colOff>
      <xdr:row>3</xdr:row>
      <xdr:rowOff>219075</xdr:rowOff>
    </xdr:to>
    <xdr:pic>
      <xdr:nvPicPr>
        <xdr:cNvPr id="7" name="ScrollBar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33700" y="704850"/>
          <a:ext cx="1466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3</xdr:col>
      <xdr:colOff>704850</xdr:colOff>
      <xdr:row>4</xdr:row>
      <xdr:rowOff>533400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48375" y="933450"/>
          <a:ext cx="676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</xdr:row>
      <xdr:rowOff>342900</xdr:rowOff>
    </xdr:from>
    <xdr:to>
      <xdr:col>3</xdr:col>
      <xdr:colOff>1476375</xdr:colOff>
      <xdr:row>4</xdr:row>
      <xdr:rowOff>800100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15125" y="1266825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</xdr:row>
      <xdr:rowOff>638175</xdr:rowOff>
    </xdr:from>
    <xdr:to>
      <xdr:col>3</xdr:col>
      <xdr:colOff>495300</xdr:colOff>
      <xdr:row>3</xdr:row>
      <xdr:rowOff>419100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44792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</xdr:row>
      <xdr:rowOff>219075</xdr:rowOff>
    </xdr:from>
    <xdr:to>
      <xdr:col>5</xdr:col>
      <xdr:colOff>581025</xdr:colOff>
      <xdr:row>2</xdr:row>
      <xdr:rowOff>9525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12395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92"/>
  <sheetViews>
    <sheetView workbookViewId="0" topLeftCell="A49">
      <selection activeCell="B66" sqref="A66:B66"/>
    </sheetView>
  </sheetViews>
  <sheetFormatPr defaultColWidth="9.00390625" defaultRowHeight="12.75"/>
  <cols>
    <col min="1" max="1" width="94.625" style="0" bestFit="1" customWidth="1"/>
    <col min="2" max="2" width="33.375" style="0" bestFit="1" customWidth="1"/>
    <col min="3" max="3" width="12.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1:3" ht="12.75">
      <c r="A5" t="s">
        <v>4</v>
      </c>
      <c r="B5" t="s">
        <v>5</v>
      </c>
      <c r="C5" t="s">
        <v>6</v>
      </c>
    </row>
    <row r="6" spans="1:3" ht="12.75">
      <c r="A6" t="s">
        <v>7</v>
      </c>
      <c r="B6">
        <v>50</v>
      </c>
      <c r="C6">
        <v>1</v>
      </c>
    </row>
    <row r="7" spans="1:3" ht="12.75">
      <c r="A7" t="s">
        <v>8</v>
      </c>
      <c r="B7" t="s">
        <v>9</v>
      </c>
      <c r="C7" t="s">
        <v>10</v>
      </c>
    </row>
    <row r="8" spans="1:3" ht="12.75">
      <c r="A8" t="s">
        <v>11</v>
      </c>
      <c r="B8" t="s">
        <v>12</v>
      </c>
      <c r="C8" t="s">
        <v>13</v>
      </c>
    </row>
    <row r="9" spans="1:3" ht="12.75">
      <c r="A9" t="s">
        <v>14</v>
      </c>
      <c r="B9" t="s">
        <v>15</v>
      </c>
      <c r="C9" t="s">
        <v>16</v>
      </c>
    </row>
    <row r="10" spans="1:3" ht="12.75">
      <c r="A10" t="s">
        <v>17</v>
      </c>
      <c r="B10" t="s">
        <v>18</v>
      </c>
      <c r="C10" t="s">
        <v>19</v>
      </c>
    </row>
    <row r="11" spans="1:2" ht="12.75">
      <c r="A11" t="s">
        <v>20</v>
      </c>
      <c r="B11" t="s">
        <v>21</v>
      </c>
    </row>
    <row r="28" ht="12.75">
      <c r="A28" t="s">
        <v>22</v>
      </c>
    </row>
    <row r="30" ht="12.75">
      <c r="A30" t="s">
        <v>23</v>
      </c>
    </row>
    <row r="31" ht="12.75">
      <c r="A31" t="s">
        <v>1</v>
      </c>
    </row>
    <row r="32" ht="12.75">
      <c r="A32" t="s">
        <v>2</v>
      </c>
    </row>
    <row r="33" ht="12.75">
      <c r="A33" t="s">
        <v>3</v>
      </c>
    </row>
    <row r="34" spans="1:3" ht="12.75">
      <c r="A34" t="s">
        <v>4</v>
      </c>
      <c r="B34" t="s">
        <v>5</v>
      </c>
      <c r="C34" t="s">
        <v>6</v>
      </c>
    </row>
    <row r="35" spans="1:3" ht="12.75">
      <c r="A35" t="s">
        <v>7</v>
      </c>
      <c r="B35">
        <v>50</v>
      </c>
      <c r="C35">
        <v>1</v>
      </c>
    </row>
    <row r="36" spans="1:3" ht="12.75">
      <c r="A36" t="s">
        <v>8</v>
      </c>
      <c r="B36" t="s">
        <v>9</v>
      </c>
      <c r="C36" t="s">
        <v>10</v>
      </c>
    </row>
    <row r="37" spans="1:3" ht="12.75">
      <c r="A37" t="s">
        <v>11</v>
      </c>
      <c r="B37" t="s">
        <v>12</v>
      </c>
      <c r="C37" t="s">
        <v>13</v>
      </c>
    </row>
    <row r="38" spans="1:3" ht="12.75">
      <c r="A38" t="s">
        <v>14</v>
      </c>
      <c r="B38" t="s">
        <v>15</v>
      </c>
      <c r="C38" t="s">
        <v>16</v>
      </c>
    </row>
    <row r="39" spans="1:3" ht="12.75">
      <c r="A39" t="s">
        <v>17</v>
      </c>
      <c r="B39" t="s">
        <v>18</v>
      </c>
      <c r="C39" t="s">
        <v>19</v>
      </c>
    </row>
    <row r="40" spans="1:2" ht="12.75">
      <c r="A40" t="s">
        <v>20</v>
      </c>
      <c r="B40" t="s">
        <v>21</v>
      </c>
    </row>
    <row r="43" ht="12.75">
      <c r="A43" t="s">
        <v>24</v>
      </c>
    </row>
    <row r="44" spans="1:4" ht="12.75">
      <c r="A44" t="s">
        <v>25</v>
      </c>
      <c r="B44" t="s">
        <v>26</v>
      </c>
      <c r="C44" t="s">
        <v>27</v>
      </c>
      <c r="D44" t="s">
        <v>28</v>
      </c>
    </row>
    <row r="45" spans="1:4" ht="12.75">
      <c r="A45" t="s">
        <v>29</v>
      </c>
      <c r="B45" t="s">
        <v>30</v>
      </c>
      <c r="C45" t="s">
        <v>31</v>
      </c>
      <c r="D45" t="s">
        <v>32</v>
      </c>
    </row>
    <row r="48" ht="12.75">
      <c r="A48" t="s">
        <v>33</v>
      </c>
    </row>
    <row r="53" ht="12.75">
      <c r="A53" s="20" t="s">
        <v>54</v>
      </c>
    </row>
    <row r="54" spans="1:2" ht="12.75">
      <c r="A54" s="21" t="s">
        <v>49</v>
      </c>
      <c r="B54" s="21">
        <v>119.09</v>
      </c>
    </row>
    <row r="55" spans="1:2" ht="12.75">
      <c r="A55" s="21" t="s">
        <v>50</v>
      </c>
      <c r="B55" s="21">
        <v>28.02</v>
      </c>
    </row>
    <row r="56" spans="1:2" ht="12.75">
      <c r="A56" s="21" t="s">
        <v>51</v>
      </c>
      <c r="B56" s="21">
        <v>36.48</v>
      </c>
    </row>
    <row r="57" spans="1:2" ht="12.75">
      <c r="A57" s="21" t="s">
        <v>52</v>
      </c>
      <c r="B57" s="21">
        <v>21.54</v>
      </c>
    </row>
    <row r="58" spans="1:2" ht="12.75">
      <c r="A58" s="21" t="s">
        <v>53</v>
      </c>
      <c r="B58" s="21">
        <v>28.02</v>
      </c>
    </row>
    <row r="61" spans="1:2" ht="12.75">
      <c r="A61" s="22" t="s">
        <v>56</v>
      </c>
      <c r="B61" s="21">
        <f>365*24</f>
        <v>8760</v>
      </c>
    </row>
    <row r="62" spans="1:2" ht="12.75">
      <c r="A62" s="21" t="s">
        <v>88</v>
      </c>
      <c r="B62" s="21">
        <f>365*8</f>
        <v>2920</v>
      </c>
    </row>
    <row r="63" spans="1:2" ht="12.75">
      <c r="A63" s="21" t="s">
        <v>89</v>
      </c>
      <c r="B63" s="21">
        <v>2002</v>
      </c>
    </row>
    <row r="64" spans="1:2" ht="12.75">
      <c r="A64" s="21" t="s">
        <v>58</v>
      </c>
      <c r="B64" s="21">
        <f>ROUND(100*B63/B62,1)</f>
        <v>68.6</v>
      </c>
    </row>
    <row r="65" spans="1:2" ht="12.75">
      <c r="A65" s="21" t="s">
        <v>57</v>
      </c>
      <c r="B65" s="21">
        <f>ROUND(100*B63/B61,1)</f>
        <v>22.9</v>
      </c>
    </row>
    <row r="66" spans="1:2" ht="12.75">
      <c r="A66" s="46" t="s">
        <v>87</v>
      </c>
      <c r="B66" s="21">
        <f>8*B64/100</f>
        <v>5.4879999999999995</v>
      </c>
    </row>
    <row r="69" ht="12.75">
      <c r="A69" t="s">
        <v>62</v>
      </c>
    </row>
    <row r="70" ht="12.75">
      <c r="A70" t="s">
        <v>63</v>
      </c>
    </row>
    <row r="72" spans="1:3" ht="14.25">
      <c r="A72" s="49" t="s">
        <v>81</v>
      </c>
      <c r="B72" s="50"/>
      <c r="C72" s="50"/>
    </row>
    <row r="73" spans="1:3" ht="21">
      <c r="A73" s="48" t="s">
        <v>64</v>
      </c>
      <c r="B73" s="37" t="s">
        <v>65</v>
      </c>
      <c r="C73" s="37" t="s">
        <v>67</v>
      </c>
    </row>
    <row r="74" spans="1:3" ht="52.5">
      <c r="A74" s="48"/>
      <c r="B74" s="37" t="s">
        <v>66</v>
      </c>
      <c r="C74" s="37" t="s">
        <v>68</v>
      </c>
    </row>
    <row r="75" spans="1:3" ht="12.75">
      <c r="A75" s="38" t="s">
        <v>69</v>
      </c>
      <c r="B75" s="37">
        <v>81.11</v>
      </c>
      <c r="C75" s="37">
        <v>103.24</v>
      </c>
    </row>
    <row r="76" spans="1:3" ht="12.75">
      <c r="A76" s="21" t="s">
        <v>70</v>
      </c>
      <c r="B76" s="21">
        <f>B75*1.2</f>
        <v>97.332</v>
      </c>
      <c r="C76" s="21">
        <f>C75*1.2</f>
        <v>123.88799999999999</v>
      </c>
    </row>
    <row r="77" ht="12.75">
      <c r="A77" s="36" t="s">
        <v>82</v>
      </c>
    </row>
    <row r="78" spans="1:4" ht="24.75" customHeight="1">
      <c r="A78" s="39"/>
      <c r="B78" s="37" t="s">
        <v>71</v>
      </c>
      <c r="C78" s="48" t="s">
        <v>74</v>
      </c>
      <c r="D78" s="51" t="s">
        <v>75</v>
      </c>
    </row>
    <row r="79" spans="1:4" ht="12.75">
      <c r="A79" s="37"/>
      <c r="B79" s="37" t="s">
        <v>72</v>
      </c>
      <c r="C79" s="48"/>
      <c r="D79" s="52"/>
    </row>
    <row r="80" spans="1:4" ht="12.75">
      <c r="A80" s="37"/>
      <c r="B80" s="37" t="s">
        <v>73</v>
      </c>
      <c r="C80" s="48"/>
      <c r="D80" s="52"/>
    </row>
    <row r="81" spans="1:4" ht="12.75">
      <c r="A81" s="37"/>
      <c r="B81" s="40"/>
      <c r="C81" s="48"/>
      <c r="D81" s="52"/>
    </row>
    <row r="82" spans="1:4" ht="12.75">
      <c r="A82" s="38" t="s">
        <v>76</v>
      </c>
      <c r="B82" s="37"/>
      <c r="C82" s="37"/>
      <c r="D82" s="41"/>
    </row>
    <row r="83" spans="1:4" ht="12.75">
      <c r="A83" s="38" t="s">
        <v>77</v>
      </c>
      <c r="B83" s="38"/>
      <c r="C83" s="38"/>
      <c r="D83" s="42"/>
    </row>
    <row r="84" spans="1:4" ht="12.75">
      <c r="A84" s="43" t="s">
        <v>78</v>
      </c>
      <c r="B84" s="44">
        <v>23.35</v>
      </c>
      <c r="C84" s="44">
        <v>4.67</v>
      </c>
      <c r="D84" s="45">
        <v>28.02</v>
      </c>
    </row>
    <row r="85" spans="1:4" ht="12.75">
      <c r="A85" s="43" t="s">
        <v>79</v>
      </c>
      <c r="B85" s="44">
        <v>30.4</v>
      </c>
      <c r="C85" s="44">
        <v>6.08</v>
      </c>
      <c r="D85" s="45">
        <v>36.48</v>
      </c>
    </row>
    <row r="86" spans="1:4" ht="12.75">
      <c r="A86" s="43" t="s">
        <v>80</v>
      </c>
      <c r="B86" s="44">
        <v>79.8</v>
      </c>
      <c r="C86" s="44">
        <v>15.96</v>
      </c>
      <c r="D86" s="45">
        <v>95.76</v>
      </c>
    </row>
    <row r="88" spans="1:4" ht="31.5">
      <c r="A88" s="38" t="s">
        <v>83</v>
      </c>
      <c r="B88" s="37"/>
      <c r="C88" s="37"/>
      <c r="D88" s="41"/>
    </row>
    <row r="89" spans="1:4" ht="12.75">
      <c r="A89" s="38" t="s">
        <v>84</v>
      </c>
      <c r="B89" s="38"/>
      <c r="C89" s="38"/>
      <c r="D89" s="42"/>
    </row>
    <row r="90" spans="1:4" ht="12.75">
      <c r="A90" s="43" t="s">
        <v>85</v>
      </c>
      <c r="B90" s="44">
        <v>17.95</v>
      </c>
      <c r="C90" s="44">
        <v>3.59</v>
      </c>
      <c r="D90" s="45">
        <v>21.54</v>
      </c>
    </row>
    <row r="91" spans="1:4" ht="12.75">
      <c r="A91" s="43" t="s">
        <v>86</v>
      </c>
      <c r="B91" s="44">
        <v>23.95</v>
      </c>
      <c r="C91" s="44">
        <v>4.67</v>
      </c>
      <c r="D91" s="45">
        <v>28.02</v>
      </c>
    </row>
    <row r="92" spans="1:4" ht="12.75">
      <c r="A92" s="43" t="s">
        <v>80</v>
      </c>
      <c r="B92" s="44">
        <v>79.8</v>
      </c>
      <c r="C92" s="44">
        <v>15.96</v>
      </c>
      <c r="D92" s="45">
        <v>95.76</v>
      </c>
    </row>
  </sheetData>
  <mergeCells count="4">
    <mergeCell ref="A73:A74"/>
    <mergeCell ref="C78:C81"/>
    <mergeCell ref="A72:C72"/>
    <mergeCell ref="D78:D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22"/>
  <sheetViews>
    <sheetView tabSelected="1" zoomScale="85" zoomScaleNormal="85" workbookViewId="0" topLeftCell="A1">
      <selection activeCell="D19" sqref="D19"/>
    </sheetView>
  </sheetViews>
  <sheetFormatPr defaultColWidth="9.00390625" defaultRowHeight="12.75"/>
  <cols>
    <col min="1" max="1" width="38.375" style="16" bestFit="1" customWidth="1"/>
    <col min="2" max="2" width="19.375" style="17" customWidth="1"/>
    <col min="3" max="3" width="21.25390625" style="17" customWidth="1"/>
    <col min="4" max="4" width="19.75390625" style="3" customWidth="1"/>
    <col min="5" max="16384" width="9.125" style="3" customWidth="1"/>
  </cols>
  <sheetData>
    <row r="1" spans="1:4" ht="14.25">
      <c r="A1" s="53" t="s">
        <v>0</v>
      </c>
      <c r="B1" s="53"/>
      <c r="C1" s="53"/>
      <c r="D1" s="53"/>
    </row>
    <row r="2" spans="1:4" ht="18.75" customHeight="1">
      <c r="A2" s="4" t="s">
        <v>48</v>
      </c>
      <c r="B2" s="5"/>
      <c r="C2" s="2">
        <v>1.3</v>
      </c>
      <c r="D2" s="6"/>
    </row>
    <row r="3" spans="1:4" ht="18.75" customHeight="1">
      <c r="A3" s="7" t="s">
        <v>40</v>
      </c>
      <c r="B3" s="5"/>
      <c r="C3" s="47">
        <v>8</v>
      </c>
      <c r="D3" s="6"/>
    </row>
    <row r="4" spans="1:4" ht="21" customHeight="1">
      <c r="A4" s="8" t="s">
        <v>60</v>
      </c>
      <c r="B4" s="5"/>
      <c r="C4" s="1">
        <v>3.6</v>
      </c>
      <c r="D4" s="6"/>
    </row>
    <row r="5" spans="1:4" ht="68.25" customHeight="1">
      <c r="A5" s="9"/>
      <c r="B5" s="10"/>
      <c r="C5" s="11"/>
      <c r="D5" s="12"/>
    </row>
    <row r="6" spans="1:4" ht="42.75" customHeight="1">
      <c r="A6" s="13" t="s">
        <v>1</v>
      </c>
      <c r="B6" s="14" t="s">
        <v>39</v>
      </c>
      <c r="C6" s="14" t="s">
        <v>55</v>
      </c>
      <c r="D6" s="14" t="s">
        <v>38</v>
      </c>
    </row>
    <row r="7" spans="1:4" ht="21" customHeight="1">
      <c r="A7" s="13" t="s">
        <v>46</v>
      </c>
      <c r="B7" s="26">
        <v>75</v>
      </c>
      <c r="C7" s="26">
        <v>18</v>
      </c>
      <c r="D7" s="26">
        <v>10</v>
      </c>
    </row>
    <row r="8" spans="1:4" ht="22.5" customHeight="1">
      <c r="A8" s="13" t="s">
        <v>36</v>
      </c>
      <c r="B8" s="27">
        <f>B7/1000</f>
        <v>0.075</v>
      </c>
      <c r="C8" s="27">
        <f>C7/1000</f>
        <v>0.018</v>
      </c>
      <c r="D8" s="27">
        <f>D7/1000</f>
        <v>0.01</v>
      </c>
    </row>
    <row r="9" spans="1:6" ht="30.75" customHeight="1">
      <c r="A9" s="13" t="s">
        <v>47</v>
      </c>
      <c r="B9" s="28">
        <v>1000</v>
      </c>
      <c r="C9" s="28">
        <v>10000</v>
      </c>
      <c r="D9" s="28">
        <v>50000</v>
      </c>
      <c r="F9" s="3">
        <f>-G9+1</f>
        <v>1</v>
      </c>
    </row>
    <row r="10" spans="1:4" ht="30.75" customHeight="1">
      <c r="A10" s="13" t="s">
        <v>45</v>
      </c>
      <c r="B10" s="29">
        <f>ROUNDUP(C4*365*C3/B9,0)</f>
        <v>11</v>
      </c>
      <c r="C10" s="29">
        <f>ROUNDUP(C4*365*C3/C9,0)</f>
        <v>2</v>
      </c>
      <c r="D10" s="29">
        <f>ROUNDUP(C4*365*C3/D9,0)</f>
        <v>1</v>
      </c>
    </row>
    <row r="11" spans="1:4" ht="30.75" customHeight="1">
      <c r="A11" s="13" t="s">
        <v>35</v>
      </c>
      <c r="B11" s="30">
        <v>5</v>
      </c>
      <c r="C11" s="30">
        <v>10</v>
      </c>
      <c r="D11" s="35">
        <v>200</v>
      </c>
    </row>
    <row r="12" spans="1:4" ht="30.75" customHeight="1">
      <c r="A12" s="13" t="s">
        <v>41</v>
      </c>
      <c r="B12" s="31">
        <f>ROUND(B10*B11,0)</f>
        <v>55</v>
      </c>
      <c r="C12" s="31">
        <f>ROUND(C10*C11,0)</f>
        <v>20</v>
      </c>
      <c r="D12" s="31">
        <f>ROUND(D10*D11,0)</f>
        <v>200</v>
      </c>
    </row>
    <row r="13" spans="1:4" ht="30.75" customHeight="1">
      <c r="A13" s="13" t="s">
        <v>42</v>
      </c>
      <c r="B13" s="29">
        <f>(C4*365*C3)*B8</f>
        <v>788.4</v>
      </c>
      <c r="C13" s="29">
        <f>(C4*365*C3)*C8</f>
        <v>189.21599999999998</v>
      </c>
      <c r="D13" s="29">
        <f>(C4*365*C3)*D8</f>
        <v>105.12</v>
      </c>
    </row>
    <row r="14" spans="1:4" ht="24.75" customHeight="1">
      <c r="A14" s="13" t="s">
        <v>43</v>
      </c>
      <c r="B14" s="32">
        <f>B13*C2</f>
        <v>1024.92</v>
      </c>
      <c r="C14" s="33">
        <f>C13*C2</f>
        <v>245.9808</v>
      </c>
      <c r="D14" s="33">
        <f>D13*C2</f>
        <v>136.656</v>
      </c>
    </row>
    <row r="15" spans="1:4" ht="30.75" customHeight="1">
      <c r="A15" s="15" t="s">
        <v>37</v>
      </c>
      <c r="B15" s="34">
        <v>0</v>
      </c>
      <c r="C15" s="34">
        <v>0</v>
      </c>
      <c r="D15" s="34">
        <v>0</v>
      </c>
    </row>
    <row r="16" spans="1:4" ht="30.75" customHeight="1">
      <c r="A16" s="15" t="s">
        <v>44</v>
      </c>
      <c r="B16" s="34">
        <v>0</v>
      </c>
      <c r="C16" s="34">
        <v>9</v>
      </c>
      <c r="D16" s="34">
        <v>0</v>
      </c>
    </row>
    <row r="17" spans="1:4" ht="30.75" customHeight="1">
      <c r="A17" s="15" t="s">
        <v>59</v>
      </c>
      <c r="B17" s="34">
        <v>0</v>
      </c>
      <c r="C17" s="34">
        <v>32</v>
      </c>
      <c r="D17" s="34">
        <v>0</v>
      </c>
    </row>
    <row r="18" spans="1:4" ht="30.75" customHeight="1">
      <c r="A18" s="15" t="s">
        <v>61</v>
      </c>
      <c r="B18" s="34">
        <v>0</v>
      </c>
      <c r="C18" s="34">
        <f>0.2*C14</f>
        <v>49.19616</v>
      </c>
      <c r="D18" s="34">
        <v>0</v>
      </c>
    </row>
    <row r="19" spans="1:4" ht="30.75" customHeight="1">
      <c r="A19" s="13" t="s">
        <v>34</v>
      </c>
      <c r="B19" s="23">
        <f>B12+B14+B15*B10+B16*B10+B17+B18</f>
        <v>1079.92</v>
      </c>
      <c r="C19" s="24">
        <f>C12+C14+C15*C10+C16*C10+C17+C18</f>
        <v>365.17696</v>
      </c>
      <c r="D19" s="25">
        <f>D12+D14+D15*D10+D16*D10+D17+D18</f>
        <v>336.656</v>
      </c>
    </row>
    <row r="20" ht="9.75" customHeight="1"/>
    <row r="21" spans="2:4" ht="0.75" customHeight="1">
      <c r="B21" s="18">
        <f>B19/D19</f>
        <v>3.2077848011026093</v>
      </c>
      <c r="C21" s="18">
        <f>C19/D19</f>
        <v>1.0847184069198232</v>
      </c>
      <c r="D21" s="19">
        <v>1</v>
      </c>
    </row>
    <row r="22" ht="13.5" customHeight="1">
      <c r="D22" s="17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71.25" customHeight="1"/>
    <row r="2" ht="71.25" customHeight="1"/>
    <row r="3" ht="71.25" customHeight="1"/>
    <row r="4" ht="71.25" customHeight="1"/>
    <row r="5" ht="71.25" customHeight="1"/>
    <row r="6" ht="71.25" customHeight="1"/>
    <row r="7" ht="71.25" customHeight="1"/>
    <row r="8" ht="71.25" customHeight="1"/>
    <row r="9" ht="71.25" customHeight="1"/>
    <row r="10" ht="71.25" customHeight="1"/>
    <row r="11" ht="71.25" customHeight="1"/>
    <row r="12" ht="71.25" customHeight="1"/>
    <row r="13" ht="71.25" customHeight="1"/>
    <row r="14" ht="71.25" customHeight="1"/>
    <row r="15" ht="71.25" customHeight="1"/>
    <row r="16" ht="71.25" customHeight="1"/>
    <row r="17" ht="71.25" customHeight="1"/>
    <row r="18" ht="71.25" customHeight="1"/>
    <row r="19" ht="71.2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michail</dc:creator>
  <cp:keywords/>
  <dc:description/>
  <cp:lastModifiedBy>Natasha.Samoylova</cp:lastModifiedBy>
  <cp:lastPrinted>2013-09-12T05:55:10Z</cp:lastPrinted>
  <dcterms:created xsi:type="dcterms:W3CDTF">2011-03-02T13:26:53Z</dcterms:created>
  <dcterms:modified xsi:type="dcterms:W3CDTF">2014-05-28T06:37:47Z</dcterms:modified>
  <cp:category/>
  <cp:version/>
  <cp:contentType/>
  <cp:contentStatus/>
</cp:coreProperties>
</file>